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132" windowWidth="16260" windowHeight="630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18" i="1" l="1"/>
  <c r="F18" i="1" s="1"/>
  <c r="G18" i="1" s="1"/>
  <c r="H18" i="1" s="1"/>
  <c r="G14" i="1"/>
  <c r="G13" i="1"/>
  <c r="G12" i="1"/>
  <c r="G11" i="1"/>
  <c r="E11" i="1"/>
  <c r="F3" i="1" l="1"/>
  <c r="E3" i="1"/>
  <c r="G3" i="1" s="1"/>
  <c r="H3" i="1" s="1"/>
  <c r="I3" i="1" s="1"/>
  <c r="E13" i="1"/>
  <c r="E12" i="1"/>
  <c r="F12" i="1" s="1"/>
  <c r="F11" i="1"/>
  <c r="C11" i="1"/>
  <c r="E14" i="1"/>
  <c r="D11" i="1"/>
  <c r="F6" i="1"/>
  <c r="E6" i="1"/>
  <c r="G6" i="1" s="1"/>
  <c r="H6" i="1" s="1"/>
  <c r="I6" i="1" s="1"/>
  <c r="F5" i="1"/>
  <c r="E5" i="1"/>
  <c r="G5" i="1" s="1"/>
  <c r="H5" i="1" s="1"/>
  <c r="I5" i="1" s="1"/>
  <c r="F4" i="1"/>
  <c r="E4" i="1"/>
  <c r="G4" i="1" l="1"/>
  <c r="H4" i="1" s="1"/>
  <c r="I4" i="1" s="1"/>
  <c r="F13" i="1"/>
  <c r="F14" i="1"/>
</calcChain>
</file>

<file path=xl/sharedStrings.xml><?xml version="1.0" encoding="utf-8"?>
<sst xmlns="http://schemas.openxmlformats.org/spreadsheetml/2006/main" count="33" uniqueCount="26">
  <si>
    <t>Нарахована заробітна плата за рік</t>
  </si>
  <si>
    <t>ПДФО сплачений за рік</t>
  </si>
  <si>
    <t>ЄСВ утриманий за рік</t>
  </si>
  <si>
    <t>Середньомісячна зарплата</t>
  </si>
  <si>
    <t>Середньомісячний ЄСВ</t>
  </si>
  <si>
    <t>ПДФО із середньомісячної зарплати</t>
  </si>
  <si>
    <t>Перерахований ПДФО</t>
  </si>
  <si>
    <t>Різниця</t>
  </si>
  <si>
    <t>Для середньомісячної зарплати менше 9410</t>
  </si>
  <si>
    <t>Півроку зарплата менша 1320, застосовувалася загальна пільга; півроку більша - пільга не застосовувалася</t>
  </si>
  <si>
    <t>недоплата</t>
  </si>
  <si>
    <t>Для середньомісячної зарплати більше максимальної суми для ЄСВ</t>
  </si>
  <si>
    <t>Для середньомісячної зарплати більше 9410 і менше максимальної суми для ЄСВ</t>
  </si>
  <si>
    <t>При ЄСВ завжди 3,6%</t>
  </si>
  <si>
    <t>Приклад розрахунку ПДФО із заробітної плати по місяцям із застосування різних меж для ЄСВ</t>
  </si>
  <si>
    <t>Заробітна плата</t>
  </si>
  <si>
    <t>ЄСВ із 9410</t>
  </si>
  <si>
    <t>ЄСВ із решти зарплати</t>
  </si>
  <si>
    <t>ПДФО 15% із 9410</t>
  </si>
  <si>
    <t>ПДФО 17% із решти зарплати</t>
  </si>
  <si>
    <t>Сума ЄСВ (для контролю)</t>
  </si>
  <si>
    <t>При застосуванні податкового методу розрахунку ПДФО, за яким із 9410 порівнюємо нараховану зарплату, а не базу оподаткування</t>
  </si>
  <si>
    <t>При застосуванні методу розрахунку ПДФО, за яким із 9410 порівнюємо базу оподаткування, а не нараховану зарплату</t>
  </si>
  <si>
    <t>Для середньомісячної зарплати більше 9410</t>
  </si>
  <si>
    <t>Середньомісячна база оподаткування</t>
  </si>
  <si>
    <t>переплата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</si>
</sst>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Arial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2" fontId="0" fillId="0" borderId="0" xfId="0" applyNumberFormat="1"/>
    <xf numFmtId="2" fontId="1" fillId="0" borderId="0" xfId="0" applyNumberFormat="1" applyFont="1"/>
    <xf numFmtId="0" fontId="3" fillId="0" borderId="0" xfId="1"/>
    <xf numFmtId="0" fontId="2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C22" sqref="C22"/>
    </sheetView>
  </sheetViews>
  <sheetFormatPr defaultRowHeight="14.4" x14ac:dyDescent="0.3"/>
  <cols>
    <col min="1" max="1" width="32.5546875" customWidth="1"/>
    <col min="2" max="2" width="20" customWidth="1"/>
    <col min="3" max="3" width="16.109375" bestFit="1" customWidth="1"/>
    <col min="4" max="4" width="14.6640625" bestFit="1" customWidth="1"/>
    <col min="5" max="5" width="20.109375" customWidth="1"/>
    <col min="6" max="6" width="23.88671875" customWidth="1"/>
    <col min="7" max="7" width="24.44140625" bestFit="1" customWidth="1"/>
    <col min="8" max="8" width="14.109375" bestFit="1" customWidth="1"/>
    <col min="9" max="9" width="7.6640625" bestFit="1" customWidth="1"/>
    <col min="10" max="10" width="10.109375" bestFit="1" customWidth="1"/>
  </cols>
  <sheetData>
    <row r="1" spans="1:10" x14ac:dyDescent="0.3">
      <c r="A1" s="5" t="s">
        <v>21</v>
      </c>
    </row>
    <row r="2" spans="1:10" ht="26.4" x14ac:dyDescent="0.3">
      <c r="A2" t="s">
        <v>13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10" ht="30" customHeight="1" x14ac:dyDescent="0.3">
      <c r="A3" s="1" t="s">
        <v>11</v>
      </c>
      <c r="B3" s="2">
        <v>240000</v>
      </c>
      <c r="C3" s="2">
        <v>37525.620000000003</v>
      </c>
      <c r="D3" s="2">
        <v>6454.91</v>
      </c>
      <c r="E3" s="2">
        <f>B3/12</f>
        <v>20000</v>
      </c>
      <c r="F3" s="2">
        <f>D3/12</f>
        <v>537.90916666666669</v>
      </c>
      <c r="G3" s="2">
        <f>ROUND((9410-9410*3.6%)*15%+((E3-9410)-(F3-9410*3.6%))*17%,2)</f>
        <v>3127.13</v>
      </c>
      <c r="H3">
        <f>G3*12</f>
        <v>37525.56</v>
      </c>
      <c r="I3" s="2">
        <f>C3-H3</f>
        <v>6.0000000004947651E-2</v>
      </c>
      <c r="J3" t="s">
        <v>25</v>
      </c>
    </row>
    <row r="4" spans="1:10" ht="39.6" x14ac:dyDescent="0.3">
      <c r="A4" s="1" t="s">
        <v>12</v>
      </c>
      <c r="B4" s="2">
        <v>120000</v>
      </c>
      <c r="C4" s="2">
        <v>17488.560000000001</v>
      </c>
      <c r="D4" s="2">
        <v>4320</v>
      </c>
      <c r="E4" s="2">
        <f>B4/12</f>
        <v>10000</v>
      </c>
      <c r="F4" s="2">
        <f>D4/12</f>
        <v>360</v>
      </c>
      <c r="G4" s="2">
        <f>ROUND((9410-9410*3.6%)*15%+((E4-9410)-(F4-9410*3.6%))*17%,2)</f>
        <v>1457.38</v>
      </c>
      <c r="H4">
        <f>G4*12</f>
        <v>17488.560000000001</v>
      </c>
      <c r="I4" s="2">
        <f>C4-H4</f>
        <v>0</v>
      </c>
    </row>
    <row r="5" spans="1:10" ht="26.4" x14ac:dyDescent="0.3">
      <c r="A5" s="1" t="s">
        <v>8</v>
      </c>
      <c r="B5" s="2">
        <v>108000</v>
      </c>
      <c r="C5" s="2">
        <v>15616.8</v>
      </c>
      <c r="D5" s="2">
        <v>3888</v>
      </c>
      <c r="E5" s="2">
        <f>B5/12</f>
        <v>9000</v>
      </c>
      <c r="F5" s="2">
        <f>D5/12</f>
        <v>324</v>
      </c>
      <c r="G5" s="3">
        <f>ROUND((E5-E5*3.6%)*15%,2)</f>
        <v>1301.4000000000001</v>
      </c>
      <c r="H5">
        <f>G5*12</f>
        <v>15616.800000000001</v>
      </c>
      <c r="I5" s="2">
        <f>C5-H5</f>
        <v>0</v>
      </c>
    </row>
    <row r="6" spans="1:10" ht="50.4" customHeight="1" x14ac:dyDescent="0.3">
      <c r="A6" s="1" t="s">
        <v>9</v>
      </c>
      <c r="B6" s="2">
        <v>18780.8</v>
      </c>
      <c r="C6">
        <v>2292.25</v>
      </c>
      <c r="D6">
        <v>676.12</v>
      </c>
      <c r="E6" s="2">
        <f>B6/12</f>
        <v>1565.0666666666666</v>
      </c>
      <c r="F6" s="2">
        <f>D6/12</f>
        <v>56.343333333333334</v>
      </c>
      <c r="G6" s="3">
        <f>ROUND((E6-E6*3.6%)*15%,2)</f>
        <v>226.31</v>
      </c>
      <c r="H6">
        <f>G6*12</f>
        <v>2715.7200000000003</v>
      </c>
      <c r="I6" s="2">
        <f>C6-H6</f>
        <v>-423.47000000000025</v>
      </c>
      <c r="J6" t="s">
        <v>10</v>
      </c>
    </row>
    <row r="7" spans="1:10" ht="13.8" customHeight="1" x14ac:dyDescent="0.3">
      <c r="A7" s="1"/>
      <c r="B7" s="2"/>
      <c r="E7" s="2"/>
      <c r="F7" s="2"/>
      <c r="G7" s="3"/>
      <c r="I7" s="2"/>
    </row>
    <row r="8" spans="1:10" ht="13.8" customHeight="1" x14ac:dyDescent="0.3">
      <c r="A8" s="1"/>
      <c r="B8" s="2"/>
      <c r="E8" s="2"/>
      <c r="F8" s="2"/>
      <c r="G8" s="3"/>
      <c r="I8" s="2"/>
    </row>
    <row r="9" spans="1:10" ht="41.4" customHeight="1" x14ac:dyDescent="0.3">
      <c r="A9" s="1" t="s">
        <v>14</v>
      </c>
      <c r="B9" s="2"/>
      <c r="E9" s="2"/>
      <c r="F9" s="2"/>
      <c r="G9" s="3"/>
      <c r="I9" s="2"/>
    </row>
    <row r="10" spans="1:10" ht="25.2" customHeight="1" x14ac:dyDescent="0.3">
      <c r="A10" s="1"/>
      <c r="B10" s="1" t="s">
        <v>15</v>
      </c>
      <c r="C10" s="1" t="s">
        <v>16</v>
      </c>
      <c r="D10" s="1" t="s">
        <v>18</v>
      </c>
      <c r="E10" s="1" t="s">
        <v>17</v>
      </c>
      <c r="F10" s="1" t="s">
        <v>19</v>
      </c>
      <c r="G10" s="1" t="s">
        <v>20</v>
      </c>
      <c r="I10" s="2"/>
    </row>
    <row r="11" spans="1:10" x14ac:dyDescent="0.3">
      <c r="B11" s="2">
        <v>20000</v>
      </c>
      <c r="C11">
        <f>ROUND(9410*3.6%,2)</f>
        <v>338.76</v>
      </c>
      <c r="D11">
        <f>ROUND((9410-9410*3.6%)*15%,2)</f>
        <v>1360.69</v>
      </c>
      <c r="E11">
        <f>ROUND((14115-9410)*3.6%,2)</f>
        <v>169.38</v>
      </c>
      <c r="F11">
        <f>ROUND((B11-9410-E11)*17%,2)</f>
        <v>1771.51</v>
      </c>
      <c r="G11">
        <f>14115*3.6%</f>
        <v>508.14000000000004</v>
      </c>
    </row>
    <row r="12" spans="1:10" x14ac:dyDescent="0.3">
      <c r="E12">
        <f>ROUND((14400-9410)*3.6%,2)</f>
        <v>179.64</v>
      </c>
      <c r="F12">
        <f>ROUND((B11-9410-E12)*17%,2)</f>
        <v>1769.76</v>
      </c>
      <c r="G12" s="2">
        <f>14400*3.6%</f>
        <v>518.40000000000009</v>
      </c>
    </row>
    <row r="13" spans="1:10" x14ac:dyDescent="0.3">
      <c r="E13">
        <f>ROUND((16745-9410)*3.6%,2)</f>
        <v>264.06</v>
      </c>
      <c r="F13">
        <f>ROUND((B11-9410-E13)*17%,2)</f>
        <v>1755.41</v>
      </c>
      <c r="G13">
        <f>16745*3.6%</f>
        <v>602.82000000000005</v>
      </c>
    </row>
    <row r="14" spans="1:10" x14ac:dyDescent="0.3">
      <c r="E14">
        <f>ROUND((17068-9410)*3.6%,2)</f>
        <v>275.69</v>
      </c>
      <c r="F14">
        <f>ROUND((B11-9410-E14)*17%,2)</f>
        <v>1753.43</v>
      </c>
      <c r="G14">
        <f>ROUND(17068*3.6%,2)</f>
        <v>614.45000000000005</v>
      </c>
    </row>
    <row r="16" spans="1:10" x14ac:dyDescent="0.3">
      <c r="A16" s="5" t="s">
        <v>22</v>
      </c>
    </row>
    <row r="17" spans="1:9" ht="30.6" customHeight="1" x14ac:dyDescent="0.3">
      <c r="B17" s="1" t="s">
        <v>0</v>
      </c>
      <c r="C17" s="1" t="s">
        <v>1</v>
      </c>
      <c r="D17" s="1" t="s">
        <v>2</v>
      </c>
      <c r="E17" s="1" t="s">
        <v>24</v>
      </c>
      <c r="F17" s="1" t="s">
        <v>5</v>
      </c>
      <c r="G17" s="1" t="s">
        <v>6</v>
      </c>
      <c r="H17" s="1" t="s">
        <v>7</v>
      </c>
    </row>
    <row r="18" spans="1:9" ht="26.4" x14ac:dyDescent="0.3">
      <c r="A18" s="1" t="s">
        <v>23</v>
      </c>
      <c r="B18">
        <v>137658.32</v>
      </c>
      <c r="C18">
        <v>20301.060000000001</v>
      </c>
      <c r="D18" s="2">
        <v>4955.7</v>
      </c>
      <c r="E18" s="2">
        <f>(B18-D18)/12</f>
        <v>11058.551666666666</v>
      </c>
      <c r="F18" s="4">
        <f>ROUND((E18-9410)*17%+9410*15%,2)</f>
        <v>1691.75</v>
      </c>
      <c r="G18" s="2">
        <f>F18*12</f>
        <v>20301</v>
      </c>
      <c r="H18" s="2">
        <f>C18-G18</f>
        <v>6.0000000001309672E-2</v>
      </c>
      <c r="I18" t="s">
        <v>25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Tanja Karpchuk</dc:creator>
  <cp:lastModifiedBy>Dmitry Antonyuk</cp:lastModifiedBy>
  <dcterms:created xsi:type="dcterms:W3CDTF">2012-01-04T19:27:11Z</dcterms:created>
  <dcterms:modified xsi:type="dcterms:W3CDTF">2012-01-05T09:21:10Z</dcterms:modified>
</cp:coreProperties>
</file>